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008" windowHeight="9060" tabRatio="848" activeTab="5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<sst xmlns="http://schemas.openxmlformats.org/spreadsheetml/2006/main" count="475" uniqueCount="381">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</sst>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3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_-* #,##0_ _k_n_-;\-* #,##0_ _k_n_-;_-* &quot;-&quot;??_ _k_n_-;_-@_-"/>
  </numFmts>
  <fonts count="66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3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5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5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7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2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2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15" fillId="0" borderId="34" xfId="58" applyFont="1" applyBorder="1" applyAlignment="1">
      <alignment horizontal="center" vertical="top"/>
      <protection/>
    </xf>
    <xf numFmtId="0" fontId="15" fillId="0" borderId="35" xfId="58" applyFont="1" applyBorder="1" applyAlignment="1">
      <alignment horizontal="center" vertical="top"/>
      <protection/>
    </xf>
    <xf numFmtId="0" fontId="15" fillId="0" borderId="36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57" fillId="0" borderId="0" xfId="54" applyAlignment="1">
      <alignment horizontal="left" vertical="center"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0" fontId="4" fillId="0" borderId="0" xfId="58" applyFont="1" applyAlignment="1">
      <alignment horizontal="left" vertical="center"/>
      <protection/>
    </xf>
    <xf numFmtId="49" fontId="3" fillId="0" borderId="37" xfId="58" applyNumberFormat="1" applyFont="1" applyBorder="1" applyAlignment="1" applyProtection="1">
      <alignment horizontal="left" vertical="center"/>
      <protection locked="0"/>
    </xf>
    <xf numFmtId="49" fontId="3" fillId="0" borderId="38" xfId="58" applyNumberFormat="1" applyFont="1" applyBorder="1" applyAlignment="1" applyProtection="1">
      <alignment horizontal="left" vertical="center"/>
      <protection locked="0"/>
    </xf>
    <xf numFmtId="49" fontId="3" fillId="0" borderId="39" xfId="58" applyNumberFormat="1" applyFont="1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7" fillId="0" borderId="0" xfId="54" applyAlignment="1">
      <alignment horizontal="left" vertical="center" indent="2"/>
    </xf>
    <xf numFmtId="0" fontId="57" fillId="0" borderId="0" xfId="54" applyBorder="1" applyAlignment="1">
      <alignment horizontal="left" vertical="center" indent="2"/>
    </xf>
    <xf numFmtId="0" fontId="57" fillId="0" borderId="18" xfId="54" applyBorder="1" applyAlignment="1">
      <alignment horizontal="left" vertical="center" indent="2"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0" fillId="0" borderId="0" xfId="58" applyAlignment="1">
      <alignment horizontal="left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BS" xfId="62"/>
    <cellStyle name="Normal_TFI-FIN" xfId="63"/>
    <cellStyle name="Note" xfId="64"/>
    <cellStyle name="Output" xfId="65"/>
    <cellStyle name="Percent" xfId="66"/>
    <cellStyle name="Standard_UKV_Pos.Nr_DTAG_Entwurf_Update_05-03-01_neu1_RRI" xfId="67"/>
    <cellStyle name="Style 1" xfId="68"/>
    <cellStyle name="Style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90" zoomScaleNormal="90" zoomScalePageLayoutView="0" workbookViewId="0" topLeftCell="A10">
      <selection activeCell="C20" sqref="C20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10"/>
      <c r="B1" s="211"/>
      <c r="C1" s="211"/>
      <c r="D1" s="211"/>
      <c r="E1" s="211"/>
      <c r="F1" s="211"/>
      <c r="G1" s="211"/>
      <c r="H1" s="212"/>
      <c r="I1" s="213"/>
      <c r="J1" s="213"/>
      <c r="K1" s="213"/>
      <c r="L1" s="213"/>
      <c r="M1" s="213"/>
      <c r="N1" s="213"/>
      <c r="O1" s="213"/>
      <c r="P1" s="213"/>
      <c r="Q1" s="213"/>
      <c r="R1" s="213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14"/>
      <c r="K6" s="214"/>
      <c r="L6" s="214"/>
      <c r="M6" s="214"/>
      <c r="N6" s="214"/>
      <c r="O6" s="214"/>
      <c r="P6" s="214"/>
      <c r="Q6" s="214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14"/>
      <c r="K7" s="214"/>
      <c r="L7" s="214"/>
      <c r="M7" s="214"/>
      <c r="N7" s="214"/>
      <c r="O7" s="214"/>
      <c r="P7" s="214"/>
      <c r="Q7" s="214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14"/>
      <c r="K8" s="214"/>
      <c r="L8" s="214"/>
      <c r="M8" s="214"/>
      <c r="N8" s="214"/>
      <c r="O8" s="214"/>
      <c r="P8" s="214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15" t="s">
        <v>311</v>
      </c>
      <c r="B9" s="216"/>
      <c r="C9" s="216"/>
      <c r="D9" s="216"/>
      <c r="E9" s="216"/>
      <c r="F9" s="216"/>
      <c r="G9" s="216"/>
      <c r="H9" s="217"/>
      <c r="I9" s="50"/>
      <c r="J9" s="214"/>
      <c r="K9" s="214"/>
      <c r="L9" s="214"/>
      <c r="M9" s="214"/>
      <c r="N9" s="214"/>
      <c r="O9" s="214"/>
      <c r="P9" s="214"/>
      <c r="Q9" s="214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15"/>
      <c r="B10" s="216"/>
      <c r="C10" s="216"/>
      <c r="D10" s="216"/>
      <c r="E10" s="216"/>
      <c r="F10" s="216"/>
      <c r="G10" s="216"/>
      <c r="H10" s="217"/>
      <c r="J10" s="214"/>
      <c r="K10" s="214"/>
      <c r="L10" s="214"/>
      <c r="M10" s="214"/>
      <c r="N10" s="214"/>
      <c r="O10" s="214"/>
      <c r="P10" s="214"/>
      <c r="Q10" s="214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14"/>
      <c r="K11" s="214"/>
      <c r="L11" s="214"/>
      <c r="M11" s="214"/>
      <c r="N11" s="214"/>
      <c r="O11" s="214"/>
      <c r="P11" s="214"/>
      <c r="Q11" s="214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14"/>
      <c r="K12" s="214"/>
      <c r="L12" s="214"/>
      <c r="M12" s="214"/>
      <c r="N12" s="214"/>
      <c r="O12" s="214"/>
      <c r="P12" s="214"/>
      <c r="Q12" s="214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14"/>
      <c r="K13" s="214"/>
      <c r="L13" s="214"/>
      <c r="M13" s="214"/>
      <c r="N13" s="214"/>
      <c r="O13" s="214"/>
      <c r="P13" s="214"/>
      <c r="Q13" s="214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14"/>
      <c r="K14" s="214"/>
      <c r="L14" s="214"/>
      <c r="M14" s="214"/>
      <c r="N14" s="214"/>
      <c r="O14" s="214"/>
      <c r="P14" s="214"/>
      <c r="Q14" s="214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14"/>
      <c r="K15" s="214"/>
      <c r="L15" s="214"/>
      <c r="M15" s="214"/>
      <c r="N15" s="214"/>
      <c r="O15" s="214"/>
      <c r="P15" s="214"/>
      <c r="Q15" s="214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14"/>
      <c r="K16" s="214"/>
      <c r="L16" s="214"/>
      <c r="M16" s="214"/>
      <c r="N16" s="214"/>
      <c r="O16" s="214"/>
      <c r="P16" s="214"/>
      <c r="Q16" s="214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18"/>
      <c r="K17" s="218"/>
      <c r="L17" s="218"/>
      <c r="M17" s="218"/>
      <c r="N17" s="218"/>
      <c r="O17" s="218"/>
      <c r="P17" s="218"/>
      <c r="Q17" s="218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19" t="s">
        <v>380</v>
      </c>
      <c r="D18" s="220"/>
      <c r="E18" s="220"/>
      <c r="F18" s="220"/>
      <c r="G18" s="221"/>
      <c r="H18" s="45"/>
      <c r="I18" s="37"/>
      <c r="J18" s="222"/>
      <c r="K18" s="222"/>
      <c r="L18" s="222"/>
      <c r="M18" s="222"/>
      <c r="N18" s="222"/>
      <c r="O18" s="222"/>
      <c r="P18" s="222"/>
      <c r="Q18" s="222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23">
        <v>5168660</v>
      </c>
      <c r="D19" s="224"/>
      <c r="E19" s="224"/>
      <c r="F19" s="224"/>
      <c r="G19" s="225"/>
      <c r="H19" s="41"/>
      <c r="I19" s="37"/>
      <c r="J19" s="226"/>
      <c r="K19" s="226"/>
      <c r="L19" s="226"/>
      <c r="M19" s="226"/>
      <c r="N19" s="226"/>
      <c r="O19" s="226"/>
      <c r="P19" s="226"/>
      <c r="Q19" s="226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26"/>
      <c r="K21" s="226"/>
      <c r="L21" s="226"/>
      <c r="M21" s="226"/>
      <c r="N21" s="226"/>
      <c r="O21" s="226"/>
      <c r="P21" s="226"/>
      <c r="Q21" s="226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308</v>
      </c>
      <c r="D22" s="197"/>
      <c r="E22" s="197"/>
      <c r="F22" s="197"/>
      <c r="G22" s="198"/>
      <c r="H22" s="41"/>
      <c r="J22" s="226"/>
      <c r="K22" s="226"/>
      <c r="L22" s="226"/>
      <c r="M22" s="226"/>
      <c r="N22" s="226"/>
      <c r="O22" s="226"/>
      <c r="P22" s="226"/>
      <c r="Q22" s="226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2020</v>
      </c>
      <c r="D23" s="197"/>
      <c r="E23" s="197"/>
      <c r="F23" s="197"/>
      <c r="G23" s="198"/>
      <c r="H23" s="41"/>
      <c r="J23" s="226"/>
      <c r="K23" s="226"/>
      <c r="L23" s="226"/>
      <c r="M23" s="226"/>
      <c r="N23" s="226"/>
      <c r="O23" s="226"/>
      <c r="P23" s="226"/>
      <c r="Q23" s="226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26"/>
      <c r="K24" s="226"/>
      <c r="L24" s="226"/>
      <c r="M24" s="226"/>
      <c r="N24" s="226"/>
      <c r="O24" s="226"/>
      <c r="P24" s="226"/>
      <c r="Q24" s="226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22"/>
      <c r="K25" s="222"/>
      <c r="L25" s="222"/>
      <c r="M25" s="222"/>
      <c r="N25" s="222"/>
      <c r="O25" s="222"/>
      <c r="P25" s="222"/>
      <c r="Q25" s="222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26"/>
      <c r="K26" s="226"/>
      <c r="L26" s="226"/>
      <c r="M26" s="226"/>
      <c r="N26" s="226"/>
      <c r="O26" s="226"/>
      <c r="P26" s="226"/>
      <c r="Q26" s="226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26"/>
      <c r="K27" s="226"/>
      <c r="L27" s="226"/>
      <c r="M27" s="226"/>
      <c r="N27" s="226"/>
      <c r="O27" s="226"/>
      <c r="P27" s="226"/>
      <c r="Q27" s="226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27"/>
      <c r="C28" s="227"/>
      <c r="D28" s="227"/>
      <c r="E28" s="227"/>
      <c r="F28" s="227"/>
      <c r="G28" s="227"/>
      <c r="H28" s="228"/>
      <c r="J28" s="226"/>
      <c r="K28" s="226"/>
      <c r="L28" s="226"/>
      <c r="M28" s="226"/>
      <c r="N28" s="226"/>
      <c r="O28" s="226"/>
      <c r="P28" s="226"/>
      <c r="Q28" s="226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29" t="s">
        <v>323</v>
      </c>
      <c r="C29" s="229"/>
      <c r="D29" s="229"/>
      <c r="E29" s="229"/>
      <c r="F29" s="229"/>
      <c r="G29" s="229"/>
      <c r="H29" s="230"/>
      <c r="J29" s="226"/>
      <c r="K29" s="226"/>
      <c r="L29" s="226"/>
      <c r="M29" s="226"/>
      <c r="N29" s="226"/>
      <c r="O29" s="226"/>
      <c r="P29" s="226"/>
      <c r="Q29" s="226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29" t="s">
        <v>319</v>
      </c>
      <c r="C30" s="229"/>
      <c r="D30" s="229"/>
      <c r="E30" s="229"/>
      <c r="F30" s="229"/>
      <c r="G30" s="229"/>
      <c r="H30" s="230"/>
      <c r="J30" s="231"/>
      <c r="K30" s="231"/>
      <c r="L30" s="231"/>
      <c r="M30" s="231"/>
      <c r="N30" s="231"/>
      <c r="O30" s="231"/>
      <c r="P30" s="231"/>
      <c r="Q30" s="231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29" t="s">
        <v>324</v>
      </c>
      <c r="C31" s="229"/>
      <c r="D31" s="229"/>
      <c r="E31" s="229"/>
      <c r="F31" s="229"/>
      <c r="G31" s="229"/>
      <c r="H31" s="230"/>
      <c r="J31" s="231"/>
      <c r="K31" s="231"/>
      <c r="L31" s="231"/>
      <c r="M31" s="231"/>
      <c r="N31" s="231"/>
      <c r="O31" s="231"/>
      <c r="P31" s="231"/>
      <c r="Q31" s="231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29" t="s">
        <v>325</v>
      </c>
      <c r="C32" s="229"/>
      <c r="D32" s="229"/>
      <c r="E32" s="229"/>
      <c r="F32" s="229"/>
      <c r="G32" s="229"/>
      <c r="H32" s="230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31"/>
      <c r="K33" s="231"/>
      <c r="L33" s="231"/>
      <c r="M33" s="231"/>
      <c r="N33" s="231"/>
      <c r="O33" s="231"/>
      <c r="P33" s="231"/>
      <c r="Q33" s="231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31"/>
      <c r="K34" s="231"/>
      <c r="L34" s="231"/>
      <c r="M34" s="231"/>
      <c r="N34" s="231"/>
      <c r="O34" s="231"/>
      <c r="P34" s="231"/>
      <c r="Q34" s="231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31"/>
      <c r="K35" s="231"/>
      <c r="L35" s="231"/>
      <c r="M35" s="231"/>
      <c r="N35" s="231"/>
      <c r="O35" s="231"/>
      <c r="P35" s="231"/>
      <c r="Q35" s="231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31"/>
      <c r="K36" s="231"/>
      <c r="L36" s="231"/>
      <c r="M36" s="231"/>
      <c r="N36" s="231"/>
      <c r="O36" s="231"/>
      <c r="P36" s="231"/>
      <c r="Q36" s="231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31"/>
      <c r="K37" s="231"/>
      <c r="L37" s="231"/>
      <c r="M37" s="231"/>
      <c r="N37" s="231"/>
      <c r="O37" s="231"/>
      <c r="P37" s="231"/>
      <c r="Q37" s="231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31"/>
      <c r="K38" s="231"/>
      <c r="L38" s="231"/>
      <c r="M38" s="231"/>
      <c r="N38" s="231"/>
      <c r="O38" s="231"/>
      <c r="P38" s="231"/>
      <c r="Q38" s="231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31"/>
      <c r="K39" s="231"/>
      <c r="L39" s="231"/>
      <c r="M39" s="231"/>
      <c r="N39" s="231"/>
      <c r="O39" s="231"/>
      <c r="P39" s="231"/>
      <c r="Q39" s="231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31"/>
      <c r="K40" s="231"/>
      <c r="L40" s="231"/>
      <c r="M40" s="231"/>
      <c r="N40" s="231"/>
      <c r="O40" s="231"/>
      <c r="P40" s="231"/>
      <c r="Q40" s="231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47:255" ht="12.7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47:255" ht="12.7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47:255" ht="12.7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47:255" ht="12.7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47:255" ht="12.75"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="75" zoomScaleNormal="75" zoomScalePageLayoutView="0" workbookViewId="0" topLeftCell="A1">
      <selection activeCell="A16" sqref="A16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2" t="str">
        <f>'ФИ-Почетна'!$C$18</f>
        <v>Makedonski Telekom AD Skopje </v>
      </c>
      <c r="C1" s="232"/>
      <c r="D1" s="232"/>
    </row>
    <row r="2" spans="1:4" ht="12.75">
      <c r="A2" s="94" t="s">
        <v>320</v>
      </c>
      <c r="B2" s="96" t="str">
        <f>'ФИ-Почетна'!$C$22</f>
        <v>01.01 - 30.06</v>
      </c>
      <c r="C2" s="97"/>
      <c r="D2" s="98"/>
    </row>
    <row r="3" spans="1:4" ht="12.75">
      <c r="A3" s="94" t="s">
        <v>317</v>
      </c>
      <c r="B3" s="96">
        <f>'ФИ-Почетна'!$C$23</f>
        <v>2020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7.25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14830109</v>
      </c>
      <c r="C11" s="70">
        <f>C12+C13+C18+C19+C25+C26</f>
        <v>14750244</v>
      </c>
      <c r="D11" s="70">
        <f aca="true" t="shared" si="0" ref="D11:D35">IF(B11&lt;=0,0,C11/B11*100)</f>
        <v>99.46146720836644</v>
      </c>
      <c r="F11" s="106"/>
    </row>
    <row r="12" spans="1:6" ht="14.25" thickBot="1" thickTop="1">
      <c r="A12" s="82" t="s">
        <v>160</v>
      </c>
      <c r="B12" s="89">
        <v>2366029</v>
      </c>
      <c r="C12" s="89">
        <v>2873260</v>
      </c>
      <c r="D12" s="70">
        <f t="shared" si="0"/>
        <v>121.43807197629445</v>
      </c>
      <c r="F12" s="106"/>
    </row>
    <row r="13" spans="1:6" ht="14.25" thickBot="1" thickTop="1">
      <c r="A13" s="82" t="s">
        <v>294</v>
      </c>
      <c r="B13" s="70">
        <f>SUM(B14:B17)</f>
        <v>11902154</v>
      </c>
      <c r="C13" s="70">
        <f>SUM(C14:C17)</f>
        <v>11352582</v>
      </c>
      <c r="D13" s="70">
        <f t="shared" si="0"/>
        <v>95.38258369031354</v>
      </c>
      <c r="F13" s="106"/>
    </row>
    <row r="14" spans="1:6" ht="14.25" thickBot="1" thickTop="1">
      <c r="A14" s="83" t="s">
        <v>298</v>
      </c>
      <c r="B14" s="72">
        <v>3378179</v>
      </c>
      <c r="C14" s="72">
        <v>3277868</v>
      </c>
      <c r="D14" s="71">
        <f t="shared" si="0"/>
        <v>97.03061915902029</v>
      </c>
      <c r="F14" s="106"/>
    </row>
    <row r="15" spans="1:6" ht="27" thickBot="1" thickTop="1">
      <c r="A15" s="83" t="s">
        <v>259</v>
      </c>
      <c r="B15" s="72">
        <v>6940004</v>
      </c>
      <c r="C15" s="72">
        <v>6847388</v>
      </c>
      <c r="D15" s="71">
        <f t="shared" si="0"/>
        <v>98.6654762735007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1583971</v>
      </c>
      <c r="C17" s="72">
        <v>1227326</v>
      </c>
      <c r="D17" s="71">
        <f t="shared" si="0"/>
        <v>77.48412060574341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154078</v>
      </c>
      <c r="C19" s="70">
        <f>SUM(C20:C24)</f>
        <v>131946</v>
      </c>
      <c r="D19" s="70">
        <f t="shared" si="0"/>
        <v>85.6358467789042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21881</v>
      </c>
      <c r="C22" s="72">
        <v>16694</v>
      </c>
      <c r="D22" s="71">
        <f t="shared" si="0"/>
        <v>76.29450207942963</v>
      </c>
      <c r="F22" s="106"/>
    </row>
    <row r="23" spans="1:6" ht="14.25" thickBot="1" thickTop="1">
      <c r="A23" s="83" t="s">
        <v>164</v>
      </c>
      <c r="B23" s="72">
        <v>131585</v>
      </c>
      <c r="C23" s="72">
        <v>114640</v>
      </c>
      <c r="D23" s="71">
        <f t="shared" si="0"/>
        <v>87.12239236995099</v>
      </c>
      <c r="F23" s="106"/>
    </row>
    <row r="24" spans="1:6" ht="14.25" thickBot="1" thickTop="1">
      <c r="A24" s="83" t="s">
        <v>262</v>
      </c>
      <c r="B24" s="72">
        <v>612</v>
      </c>
      <c r="C24" s="72">
        <v>612</v>
      </c>
      <c r="D24" s="71">
        <f t="shared" si="0"/>
        <v>100</v>
      </c>
      <c r="F24" s="106"/>
    </row>
    <row r="25" spans="1:6" ht="15.75" customHeight="1" thickBot="1" thickTop="1">
      <c r="A25" s="82" t="s">
        <v>297</v>
      </c>
      <c r="B25" s="89">
        <v>407848</v>
      </c>
      <c r="C25" s="89">
        <v>392456</v>
      </c>
      <c r="D25" s="70">
        <f t="shared" si="0"/>
        <v>96.2260449971558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5070187</v>
      </c>
      <c r="C27" s="70">
        <f>SUM(C28:C33)</f>
        <v>5469744</v>
      </c>
      <c r="D27" s="70">
        <f t="shared" si="0"/>
        <v>107.88051801639665</v>
      </c>
      <c r="F27" s="106"/>
    </row>
    <row r="28" spans="1:6" ht="14.25" thickBot="1" thickTop="1">
      <c r="A28" s="84" t="s">
        <v>166</v>
      </c>
      <c r="B28" s="72">
        <v>385307</v>
      </c>
      <c r="C28" s="72">
        <v>413291</v>
      </c>
      <c r="D28" s="71">
        <f t="shared" si="0"/>
        <v>107.26278006888015</v>
      </c>
      <c r="F28" s="106"/>
    </row>
    <row r="29" spans="1:6" ht="15.75" customHeight="1" thickBot="1" thickTop="1">
      <c r="A29" s="84" t="s">
        <v>167</v>
      </c>
      <c r="B29" s="72">
        <v>2648989</v>
      </c>
      <c r="C29" s="72">
        <v>2646436</v>
      </c>
      <c r="D29" s="71">
        <f t="shared" si="0"/>
        <v>99.90362360885607</v>
      </c>
      <c r="F29" s="106"/>
    </row>
    <row r="30" spans="1:6" ht="14.25" thickBot="1" thickTop="1">
      <c r="A30" s="84" t="s">
        <v>168</v>
      </c>
      <c r="B30" s="72">
        <v>250108</v>
      </c>
      <c r="C30" s="72">
        <v>224821</v>
      </c>
      <c r="D30" s="71">
        <f t="shared" si="0"/>
        <v>89.88956770675068</v>
      </c>
      <c r="F30" s="106"/>
    </row>
    <row r="31" spans="1:6" ht="14.25" thickBot="1" thickTop="1">
      <c r="A31" s="84" t="s">
        <v>169</v>
      </c>
      <c r="B31" s="72">
        <v>0</v>
      </c>
      <c r="C31" s="72"/>
      <c r="D31" s="71">
        <f t="shared" si="0"/>
        <v>0</v>
      </c>
      <c r="F31" s="106"/>
    </row>
    <row r="32" spans="1:6" ht="14.25" thickBot="1" thickTop="1">
      <c r="A32" s="84" t="s">
        <v>170</v>
      </c>
      <c r="B32" s="72">
        <v>1539722</v>
      </c>
      <c r="C32" s="72">
        <v>2018382</v>
      </c>
      <c r="D32" s="71">
        <f t="shared" si="0"/>
        <v>131.08743006854485</v>
      </c>
      <c r="F32" s="106"/>
    </row>
    <row r="33" spans="1:6" ht="14.25" thickBot="1" thickTop="1">
      <c r="A33" s="84" t="s">
        <v>302</v>
      </c>
      <c r="B33" s="72">
        <v>246061</v>
      </c>
      <c r="C33" s="72">
        <v>166814</v>
      </c>
      <c r="D33" s="71">
        <f t="shared" si="0"/>
        <v>67.79375845826848</v>
      </c>
      <c r="F33" s="106"/>
    </row>
    <row r="34" spans="1:6" ht="14.25" thickBot="1" thickTop="1">
      <c r="A34" s="85" t="s">
        <v>173</v>
      </c>
      <c r="B34" s="70">
        <f>B11+B27</f>
        <v>19900296</v>
      </c>
      <c r="C34" s="70">
        <f>C11+C27</f>
        <v>20219988</v>
      </c>
      <c r="D34" s="70">
        <f t="shared" si="0"/>
        <v>101.60646856710072</v>
      </c>
      <c r="F34" s="106"/>
    </row>
    <row r="35" spans="1:6" ht="14.25" thickBot="1" thickTop="1">
      <c r="A35" s="36" t="s">
        <v>171</v>
      </c>
      <c r="B35" s="72">
        <v>82455</v>
      </c>
      <c r="C35" s="72">
        <v>84014</v>
      </c>
      <c r="D35" s="71">
        <f t="shared" si="0"/>
        <v>101.89072827602934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15376980</v>
      </c>
      <c r="C37" s="70">
        <f>(SUM(C38:C41))</f>
        <v>14741437</v>
      </c>
      <c r="D37" s="70">
        <f aca="true" t="shared" si="1" ref="D37:D57">IF(B37&lt;=0,0,C37/B37*100)</f>
        <v>95.86691925202479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958389</v>
      </c>
      <c r="C39" s="72">
        <v>958389</v>
      </c>
      <c r="D39" s="71">
        <f t="shared" si="1"/>
        <v>100</v>
      </c>
      <c r="F39" s="106"/>
    </row>
    <row r="40" spans="1:6" ht="14.25" thickBot="1" thickTop="1">
      <c r="A40" s="83" t="s">
        <v>128</v>
      </c>
      <c r="B40" s="72">
        <v>8032402</v>
      </c>
      <c r="C40" s="72">
        <v>7396859</v>
      </c>
      <c r="D40" s="71">
        <f t="shared" si="1"/>
        <v>92.08775905389197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4523316</v>
      </c>
      <c r="C42" s="70">
        <f>C43+C51</f>
        <v>5478551.25108</v>
      </c>
      <c r="D42" s="70">
        <f t="shared" si="1"/>
        <v>121.11803046879768</v>
      </c>
      <c r="F42" s="106"/>
    </row>
    <row r="43" spans="1:6" ht="14.25" thickBot="1" thickTop="1">
      <c r="A43" s="85" t="s">
        <v>178</v>
      </c>
      <c r="B43" s="70">
        <f>SUM(B44:B50)</f>
        <v>3842419</v>
      </c>
      <c r="C43" s="70">
        <f>SUM(C44:C50)</f>
        <v>4469606</v>
      </c>
      <c r="D43" s="70">
        <f t="shared" si="1"/>
        <v>116.32271233303813</v>
      </c>
      <c r="F43" s="106"/>
    </row>
    <row r="44" spans="1:6" ht="14.25" thickBot="1" thickTop="1">
      <c r="A44" s="83" t="s">
        <v>179</v>
      </c>
      <c r="B44" s="72">
        <v>1814571</v>
      </c>
      <c r="C44" s="72">
        <v>1480910</v>
      </c>
      <c r="D44" s="71">
        <f t="shared" si="1"/>
        <v>81.61212760481679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183453</v>
      </c>
      <c r="C46" s="72">
        <v>185840</v>
      </c>
      <c r="D46" s="71">
        <f t="shared" si="1"/>
        <v>101.30115070344993</v>
      </c>
      <c r="F46" s="102"/>
    </row>
    <row r="47" spans="1:6" ht="14.25" thickBot="1" thickTop="1">
      <c r="A47" s="84" t="s">
        <v>181</v>
      </c>
      <c r="B47" s="72">
        <v>78957</v>
      </c>
      <c r="C47" s="72">
        <v>112384</v>
      </c>
      <c r="D47" s="71">
        <f t="shared" si="1"/>
        <v>142.3357017110579</v>
      </c>
      <c r="F47" s="102"/>
    </row>
    <row r="48" spans="1:4" ht="14.25" thickBot="1" thickTop="1">
      <c r="A48" s="84" t="s">
        <v>267</v>
      </c>
      <c r="B48" s="72">
        <v>692060</v>
      </c>
      <c r="C48" s="72">
        <v>1887747</v>
      </c>
      <c r="D48" s="71">
        <f t="shared" si="1"/>
        <v>272.7721584833685</v>
      </c>
    </row>
    <row r="49" spans="1:4" ht="14.25" thickBot="1" thickTop="1">
      <c r="A49" s="84" t="s">
        <v>303</v>
      </c>
      <c r="B49" s="72">
        <v>1073378</v>
      </c>
      <c r="C49" s="72">
        <v>802725</v>
      </c>
      <c r="D49" s="71">
        <f t="shared" si="1"/>
        <v>74.78493131031193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680897</v>
      </c>
      <c r="C51" s="70">
        <f>SUM(C52:C55)</f>
        <v>1008945.2510800001</v>
      </c>
      <c r="D51" s="70">
        <f t="shared" si="1"/>
        <v>148.17883631151264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527337</v>
      </c>
      <c r="C53" s="72">
        <v>868238</v>
      </c>
      <c r="D53" s="71">
        <f t="shared" si="1"/>
        <v>164.6457578360707</v>
      </c>
    </row>
    <row r="54" spans="1:4" ht="14.25" thickBot="1" thickTop="1">
      <c r="A54" s="84" t="s">
        <v>215</v>
      </c>
      <c r="B54" s="72">
        <v>37917</v>
      </c>
      <c r="C54" s="72">
        <v>41692</v>
      </c>
      <c r="D54" s="71">
        <f t="shared" si="1"/>
        <v>109.95595643115226</v>
      </c>
    </row>
    <row r="55" spans="1:4" ht="14.25" thickBot="1" thickTop="1">
      <c r="A55" s="84" t="s">
        <v>301</v>
      </c>
      <c r="B55" s="72">
        <v>115643</v>
      </c>
      <c r="C55" s="72">
        <v>99015.25108000002</v>
      </c>
      <c r="D55" s="71">
        <f t="shared" si="1"/>
        <v>85.62148256271458</v>
      </c>
    </row>
    <row r="56" spans="1:4" ht="14.25" thickBot="1" thickTop="1">
      <c r="A56" s="82" t="s">
        <v>265</v>
      </c>
      <c r="B56" s="70">
        <f>B37+B42</f>
        <v>19900296</v>
      </c>
      <c r="C56" s="70">
        <f>C37+C42</f>
        <v>20219988.25108</v>
      </c>
      <c r="D56" s="70">
        <f t="shared" si="1"/>
        <v>101.6064698287905</v>
      </c>
    </row>
    <row r="57" spans="1:4" ht="14.25" thickBot="1" thickTop="1">
      <c r="A57" s="36" t="s">
        <v>185</v>
      </c>
      <c r="B57" s="72">
        <v>82455</v>
      </c>
      <c r="C57" s="72">
        <v>84014</v>
      </c>
      <c r="D57" s="71">
        <f t="shared" si="1"/>
        <v>101.89072827602934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zoomScalePageLayoutView="0" workbookViewId="0" topLeftCell="A4">
      <selection activeCell="C17" sqref="C17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Makedonski Telekom AD Skopje 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01.01 - 30.06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2020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5200066</v>
      </c>
      <c r="D11" s="70">
        <f>D12+D18+D19</f>
        <v>5219048</v>
      </c>
      <c r="E11" s="70">
        <f>IF(C11&lt;=0,0,D11/C11*100)</f>
        <v>100.3650338284168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5143343</v>
      </c>
      <c r="D12" s="71">
        <f>SUM(D13:D14)</f>
        <v>5177613</v>
      </c>
      <c r="E12" s="71">
        <f aca="true" t="shared" si="0" ref="E12:E49">IF(C12&lt;=0,0,D12/C12*100)</f>
        <v>100.66629816444286</v>
      </c>
      <c r="G12" s="106"/>
    </row>
    <row r="13" spans="1:7" ht="14.25" thickBot="1" thickTop="1">
      <c r="A13" s="69" t="s">
        <v>245</v>
      </c>
      <c r="B13" s="90" t="s">
        <v>12</v>
      </c>
      <c r="C13" s="72">
        <v>4872758</v>
      </c>
      <c r="D13" s="72">
        <v>4974827</v>
      </c>
      <c r="E13" s="71">
        <f t="shared" si="0"/>
        <v>102.09468641783566</v>
      </c>
      <c r="G13" s="106"/>
    </row>
    <row r="14" spans="1:7" ht="14.25" thickBot="1" thickTop="1">
      <c r="A14" s="69" t="s">
        <v>246</v>
      </c>
      <c r="B14" s="90" t="s">
        <v>13</v>
      </c>
      <c r="C14" s="72">
        <v>270585</v>
      </c>
      <c r="D14" s="72">
        <v>202786</v>
      </c>
      <c r="E14" s="71">
        <f t="shared" si="0"/>
        <v>74.94354823807676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56723</v>
      </c>
      <c r="D19" s="72">
        <v>41435</v>
      </c>
      <c r="E19" s="71">
        <f t="shared" si="0"/>
        <v>73.04796995927578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4183149</v>
      </c>
      <c r="D20" s="70">
        <f>SUM(D21:D31)</f>
        <v>4395177</v>
      </c>
      <c r="E20" s="70">
        <f t="shared" si="0"/>
        <v>105.06862174883085</v>
      </c>
      <c r="G20" s="106"/>
    </row>
    <row r="21" spans="1:7" ht="14.25" thickBot="1" thickTop="1">
      <c r="A21" s="69">
        <v>9</v>
      </c>
      <c r="B21" s="91" t="s">
        <v>248</v>
      </c>
      <c r="C21" s="72">
        <v>828439</v>
      </c>
      <c r="D21" s="72">
        <v>884904</v>
      </c>
      <c r="E21" s="71">
        <f t="shared" si="0"/>
        <v>106.81583073708505</v>
      </c>
      <c r="G21" s="106"/>
    </row>
    <row r="22" spans="1:7" ht="14.25" thickBot="1" thickTop="1">
      <c r="A22" s="69">
        <v>10</v>
      </c>
      <c r="B22" s="91" t="s">
        <v>273</v>
      </c>
      <c r="C22" s="72">
        <v>134024</v>
      </c>
      <c r="D22" s="72">
        <v>132323</v>
      </c>
      <c r="E22" s="71">
        <f t="shared" si="0"/>
        <v>98.73082432997076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1001920</v>
      </c>
      <c r="D24" s="72">
        <v>1027601</v>
      </c>
      <c r="E24" s="71">
        <f t="shared" si="0"/>
        <v>102.56317869690194</v>
      </c>
      <c r="G24" s="106"/>
    </row>
    <row r="25" spans="1:7" ht="14.25" thickBot="1" thickTop="1">
      <c r="A25" s="69">
        <v>13</v>
      </c>
      <c r="B25" s="91" t="s">
        <v>276</v>
      </c>
      <c r="C25" s="72">
        <v>375876</v>
      </c>
      <c r="D25" s="72">
        <v>337877</v>
      </c>
      <c r="E25" s="71">
        <f t="shared" si="0"/>
        <v>89.890549010844</v>
      </c>
      <c r="G25" s="106"/>
    </row>
    <row r="26" spans="1:7" ht="14.25" thickBot="1" thickTop="1">
      <c r="A26" s="69">
        <v>14</v>
      </c>
      <c r="B26" s="91" t="s">
        <v>2</v>
      </c>
      <c r="C26" s="72">
        <v>483069</v>
      </c>
      <c r="D26" s="72">
        <v>513815</v>
      </c>
      <c r="E26" s="71">
        <f t="shared" si="0"/>
        <v>106.36472222394731</v>
      </c>
      <c r="G26" s="106"/>
    </row>
    <row r="27" spans="1:7" ht="14.25" thickBot="1" thickTop="1">
      <c r="A27" s="69">
        <v>15</v>
      </c>
      <c r="B27" s="90" t="s">
        <v>277</v>
      </c>
      <c r="C27" s="72">
        <v>1247608</v>
      </c>
      <c r="D27" s="72">
        <v>1380345</v>
      </c>
      <c r="E27" s="71">
        <f t="shared" si="0"/>
        <v>110.63931940160691</v>
      </c>
      <c r="G27" s="106"/>
    </row>
    <row r="28" spans="1:7" ht="27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107366</v>
      </c>
      <c r="D29" s="72">
        <v>101811</v>
      </c>
      <c r="E29" s="71">
        <f t="shared" si="0"/>
        <v>94.8261088240225</v>
      </c>
      <c r="G29" s="106"/>
    </row>
    <row r="30" spans="1:7" ht="14.25" thickBot="1" thickTop="1">
      <c r="A30" s="69">
        <v>18</v>
      </c>
      <c r="B30" s="91" t="s">
        <v>249</v>
      </c>
      <c r="C30" s="72">
        <v>1083</v>
      </c>
      <c r="D30" s="72">
        <v>3776</v>
      </c>
      <c r="E30" s="71">
        <f t="shared" si="0"/>
        <v>348.6611265004617</v>
      </c>
      <c r="G30" s="106"/>
    </row>
    <row r="31" spans="1:7" ht="14.25" thickBot="1" thickTop="1">
      <c r="A31" s="69">
        <v>19</v>
      </c>
      <c r="B31" s="90" t="s">
        <v>280</v>
      </c>
      <c r="C31" s="72">
        <v>3764</v>
      </c>
      <c r="D31" s="72">
        <v>12725</v>
      </c>
      <c r="E31" s="71">
        <f t="shared" si="0"/>
        <v>338.0712008501594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1016917</v>
      </c>
      <c r="D32" s="74">
        <f>D11-D20-D16+D17</f>
        <v>823871</v>
      </c>
      <c r="E32" s="74">
        <f t="shared" si="0"/>
        <v>81.0165431397056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21395</v>
      </c>
      <c r="D33" s="74">
        <f>D34+D35+D36</f>
        <v>15277</v>
      </c>
      <c r="E33" s="70">
        <f t="shared" si="0"/>
        <v>71.40453376957232</v>
      </c>
      <c r="G33" s="106"/>
    </row>
    <row r="34" spans="1:7" ht="14.25" thickBot="1" thickTop="1">
      <c r="A34" s="69" t="s">
        <v>288</v>
      </c>
      <c r="B34" s="90" t="s">
        <v>250</v>
      </c>
      <c r="C34" s="72">
        <v>21395</v>
      </c>
      <c r="D34" s="72">
        <v>15277</v>
      </c>
      <c r="E34" s="71">
        <f t="shared" si="0"/>
        <v>71.40453376957232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40389</v>
      </c>
      <c r="D37" s="70">
        <f>D38+D39+D40</f>
        <v>48721</v>
      </c>
      <c r="E37" s="70">
        <f t="shared" si="0"/>
        <v>120.62937928643937</v>
      </c>
      <c r="G37" s="106"/>
    </row>
    <row r="38" spans="1:7" ht="14.25" thickBot="1" thickTop="1">
      <c r="A38" s="69" t="s">
        <v>291</v>
      </c>
      <c r="B38" s="90" t="s">
        <v>252</v>
      </c>
      <c r="C38" s="72">
        <v>32222</v>
      </c>
      <c r="D38" s="72">
        <v>45021</v>
      </c>
      <c r="E38" s="71">
        <f t="shared" si="0"/>
        <v>139.72130842281672</v>
      </c>
      <c r="G38" s="106"/>
    </row>
    <row r="39" spans="1:7" ht="14.25" thickBot="1" thickTop="1">
      <c r="A39" s="69" t="s">
        <v>292</v>
      </c>
      <c r="B39" s="90" t="s">
        <v>253</v>
      </c>
      <c r="C39" s="72">
        <v>8167</v>
      </c>
      <c r="D39" s="72">
        <v>3700</v>
      </c>
      <c r="E39" s="71">
        <f t="shared" si="0"/>
        <v>45.30427329496755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997923</v>
      </c>
      <c r="D41" s="70">
        <f>D32+D33-D37</f>
        <v>790427</v>
      </c>
      <c r="E41" s="70">
        <f t="shared" si="0"/>
        <v>79.20721338219482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997923</v>
      </c>
      <c r="D43" s="70">
        <f>D41+D42</f>
        <v>790427</v>
      </c>
      <c r="E43" s="70">
        <f t="shared" si="0"/>
        <v>79.20721338219482</v>
      </c>
    </row>
    <row r="44" spans="1:5" ht="14.25" thickBot="1" thickTop="1">
      <c r="A44" s="69">
        <v>26</v>
      </c>
      <c r="B44" s="91" t="s">
        <v>5</v>
      </c>
      <c r="C44" s="72">
        <v>117135</v>
      </c>
      <c r="D44" s="72">
        <v>97583</v>
      </c>
      <c r="E44" s="71">
        <f t="shared" si="0"/>
        <v>83.30814871729201</v>
      </c>
    </row>
    <row r="45" spans="1:5" ht="14.25" thickBot="1" thickTop="1">
      <c r="A45" s="69">
        <v>27</v>
      </c>
      <c r="B45" s="92" t="s">
        <v>18</v>
      </c>
      <c r="C45" s="70">
        <f>C43-C44</f>
        <v>880788</v>
      </c>
      <c r="D45" s="70">
        <f>D43-D44</f>
        <v>692844</v>
      </c>
      <c r="E45" s="70">
        <f t="shared" si="0"/>
        <v>78.66183462989959</v>
      </c>
    </row>
    <row r="46" spans="1:5" ht="14.25" thickBot="1" thickTop="1">
      <c r="A46" s="69">
        <v>28</v>
      </c>
      <c r="B46" s="93" t="s">
        <v>6</v>
      </c>
      <c r="C46" s="72">
        <v>381675</v>
      </c>
      <c r="D46" s="72">
        <v>300232</v>
      </c>
      <c r="E46" s="71">
        <f t="shared" si="0"/>
        <v>78.66168860941902</v>
      </c>
    </row>
    <row r="47" spans="1:5" ht="27" thickBot="1" thickTop="1">
      <c r="A47" s="69">
        <v>29</v>
      </c>
      <c r="B47" s="92" t="s">
        <v>285</v>
      </c>
      <c r="C47" s="70">
        <f>C45-C46</f>
        <v>499113</v>
      </c>
      <c r="D47" s="70">
        <f>D45-D46</f>
        <v>392612</v>
      </c>
      <c r="E47" s="70">
        <f t="shared" si="0"/>
        <v>78.6619462927233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880788</v>
      </c>
      <c r="D49" s="70">
        <f>D45+D48</f>
        <v>692844</v>
      </c>
      <c r="E49" s="70">
        <f t="shared" si="0"/>
        <v>78.66183462989959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zoomScalePageLayoutView="0" workbookViewId="0" topLeftCell="A28">
      <selection activeCell="C48" sqref="C48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1" t="str">
        <f>'ФИ-Почетна'!$C$18</f>
        <v>Makedonski Telekom AD Skopje 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01.01 - 30.06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2020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3768454</v>
      </c>
      <c r="C9" s="33">
        <f>C10+SUM(C12:C28)</f>
        <v>1336874</v>
      </c>
      <c r="D9" s="33">
        <f>IF(B9&lt;=0,0,C9/B9*100)</f>
        <v>35.475396541924084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1505395</v>
      </c>
      <c r="C10" s="29">
        <v>692844</v>
      </c>
      <c r="D10" s="117">
        <f>IF(B10&lt;=0,0,C10/B10*100)</f>
        <v>46.02406677317249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2746585</v>
      </c>
      <c r="C12" s="29">
        <v>1392827</v>
      </c>
      <c r="D12" s="117">
        <f aca="true" t="shared" si="0" ref="D12:D28">IF(B12&lt;=0,0,C12/B12*100)</f>
        <v>50.711228671240825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27332</v>
      </c>
      <c r="C13" s="29">
        <v>9059</v>
      </c>
      <c r="D13" s="117">
        <f t="shared" si="0"/>
        <v>33.14429972193766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-115629</v>
      </c>
      <c r="C14" s="29">
        <v>-27984</v>
      </c>
      <c r="D14" s="117">
        <f t="shared" si="0"/>
        <v>0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63426</v>
      </c>
      <c r="C15" s="29">
        <v>8566</v>
      </c>
      <c r="D15" s="117">
        <f t="shared" si="0"/>
        <v>13.505502475325576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5586</v>
      </c>
      <c r="C16" s="29">
        <v>-10159</v>
      </c>
      <c r="D16" s="117">
        <f t="shared" si="0"/>
        <v>-181.8653777300394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13390</v>
      </c>
      <c r="C17" s="29">
        <v>35446</v>
      </c>
      <c r="D17" s="117">
        <f t="shared" si="0"/>
        <v>264.7199402539208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-9311</v>
      </c>
      <c r="C18" s="29">
        <v>79247</v>
      </c>
      <c r="D18" s="117">
        <f t="shared" si="0"/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-844780</v>
      </c>
      <c r="C19" s="29">
        <v>-595709</v>
      </c>
      <c r="D19" s="117">
        <f t="shared" si="0"/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1347</v>
      </c>
      <c r="C20" s="29">
        <v>-2118</v>
      </c>
      <c r="D20" s="117">
        <f t="shared" si="0"/>
        <v>-157.23830734966592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435140</v>
      </c>
      <c r="C21" s="29">
        <v>31284</v>
      </c>
      <c r="D21" s="117">
        <f t="shared" si="0"/>
        <v>7.189410304729512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236541</v>
      </c>
      <c r="C22" s="29">
        <v>-174728</v>
      </c>
      <c r="D22" s="117">
        <f t="shared" si="0"/>
        <v>-73.86795523820395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31805</v>
      </c>
      <c r="C23" s="29">
        <v>19976</v>
      </c>
      <c r="D23" s="117">
        <f t="shared" si="0"/>
        <v>62.807734632919356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-7073</v>
      </c>
      <c r="C24" s="29">
        <v>-9011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-212598</v>
      </c>
      <c r="C25" s="29">
        <v>-135323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-1101</v>
      </c>
      <c r="C26" s="29">
        <v>-3602</v>
      </c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-107601</v>
      </c>
      <c r="C28" s="29">
        <v>26259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-1023133</v>
      </c>
      <c r="C29" s="33">
        <f>SUM(C30:C38)</f>
        <v>-794082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-1801459</v>
      </c>
      <c r="C30" s="29">
        <v>-829464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3061</v>
      </c>
      <c r="C31" s="29">
        <v>18560</v>
      </c>
      <c r="D31" s="117">
        <f aca="true" t="shared" si="1" ref="D31:D38">IF(B31&lt;=0,0,C31/B31*100)</f>
        <v>606.3377981051943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10473</v>
      </c>
      <c r="C35" s="29">
        <v>5187</v>
      </c>
      <c r="D35" s="117">
        <f t="shared" si="1"/>
        <v>49.52735605843598</v>
      </c>
      <c r="E35" s="7"/>
      <c r="F35" s="7"/>
    </row>
    <row r="36" spans="1:6" ht="14.25" thickBot="1" thickTop="1">
      <c r="A36" s="24" t="s">
        <v>101</v>
      </c>
      <c r="B36" s="29">
        <v>15232</v>
      </c>
      <c r="C36" s="29">
        <v>2624</v>
      </c>
      <c r="D36" s="117">
        <f t="shared" si="1"/>
        <v>17.22689075630252</v>
      </c>
      <c r="E36" s="7"/>
      <c r="F36" s="7"/>
    </row>
    <row r="37" spans="1:6" ht="14.25" thickBot="1" thickTop="1">
      <c r="A37" s="24" t="s">
        <v>102</v>
      </c>
      <c r="B37" s="29">
        <v>7073</v>
      </c>
      <c r="C37" s="29">
        <v>9011</v>
      </c>
      <c r="D37" s="117">
        <f t="shared" si="1"/>
        <v>127.39997172345538</v>
      </c>
      <c r="E37" s="7"/>
      <c r="F37" s="7"/>
    </row>
    <row r="38" spans="1:6" ht="14.25" thickBot="1" thickTop="1">
      <c r="A38" s="24" t="s">
        <v>103</v>
      </c>
      <c r="B38" s="29">
        <v>742487</v>
      </c>
      <c r="C38" s="29">
        <v>0</v>
      </c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-1722909</v>
      </c>
      <c r="C39" s="33">
        <f>SUM(C40:C46)</f>
        <v>-64132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-1595704</v>
      </c>
      <c r="C44" s="29">
        <v>-2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>
        <v>-127205</v>
      </c>
      <c r="C46" s="29">
        <v>-64130</v>
      </c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1022412</v>
      </c>
      <c r="C47" s="33">
        <f>C9+C29+C39</f>
        <v>478660</v>
      </c>
      <c r="D47" s="33">
        <f t="shared" si="2"/>
        <v>46.81674315246691</v>
      </c>
      <c r="E47" s="7"/>
      <c r="F47" s="7"/>
    </row>
    <row r="48" spans="1:6" ht="14.25" thickBot="1" thickTop="1">
      <c r="A48" s="5" t="s">
        <v>60</v>
      </c>
      <c r="B48" s="29">
        <v>517310</v>
      </c>
      <c r="C48" s="29">
        <v>1539722</v>
      </c>
      <c r="D48" s="117">
        <f t="shared" si="2"/>
        <v>297.6400997467669</v>
      </c>
      <c r="E48" s="7"/>
      <c r="F48" s="7"/>
    </row>
    <row r="49" spans="1:6" ht="14.25" thickBot="1" thickTop="1">
      <c r="A49" s="32" t="s">
        <v>226</v>
      </c>
      <c r="B49" s="33">
        <f>B47+B48</f>
        <v>1539722</v>
      </c>
      <c r="C49" s="33">
        <f>C47+C48</f>
        <v>2018382</v>
      </c>
      <c r="D49" s="33">
        <f t="shared" si="2"/>
        <v>131.08743006854485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75" zoomScaleNormal="75" zoomScalePageLayoutView="0" workbookViewId="0" topLeftCell="A1">
      <selection activeCell="A16" sqref="A16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1" t="str">
        <f>'ФИ-Почетна'!$C$18</f>
        <v>Makedonski Telekom AD Skopje 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01.01 - 30.06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2020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5845530</v>
      </c>
      <c r="C9" s="25">
        <v>540659</v>
      </c>
      <c r="D9" s="25">
        <v>958389</v>
      </c>
      <c r="E9" s="25">
        <v>8123069</v>
      </c>
      <c r="F9" s="25"/>
      <c r="G9" s="18">
        <f aca="true" t="shared" si="0" ref="G9:G27">SUM(B9:F9)</f>
        <v>15467647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1505395</v>
      </c>
      <c r="F14" s="26"/>
      <c r="G14" s="18">
        <f t="shared" si="0"/>
        <v>1505395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-1596062</v>
      </c>
      <c r="F16" s="26"/>
      <c r="G16" s="18">
        <f t="shared" si="0"/>
        <v>-1596062</v>
      </c>
    </row>
    <row r="17" spans="1:7" ht="26.2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6.2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6.2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6.2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/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958389</v>
      </c>
      <c r="E28" s="21">
        <f t="shared" si="1"/>
        <v>8032402</v>
      </c>
      <c r="F28" s="21">
        <f t="shared" si="1"/>
        <v>0</v>
      </c>
      <c r="G28" s="21">
        <f t="shared" si="1"/>
        <v>15376980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f>692844</f>
        <v>692844</v>
      </c>
      <c r="F33" s="26"/>
      <c r="G33" s="20">
        <f t="shared" si="2"/>
        <v>692844</v>
      </c>
    </row>
    <row r="34" spans="1:7" ht="12.75">
      <c r="A34" s="206" t="s">
        <v>119</v>
      </c>
      <c r="B34" s="26"/>
      <c r="C34" s="26"/>
      <c r="D34" s="26"/>
      <c r="E34" s="26"/>
      <c r="F34" s="26"/>
      <c r="G34" s="20">
        <f t="shared" si="2"/>
        <v>0</v>
      </c>
    </row>
    <row r="35" spans="1:7" ht="26.25">
      <c r="A35" s="206" t="s">
        <v>229</v>
      </c>
      <c r="B35" s="26"/>
      <c r="C35" s="26"/>
      <c r="D35" s="26"/>
      <c r="E35" s="26">
        <v>-1328387</v>
      </c>
      <c r="F35" s="26"/>
      <c r="G35" s="20">
        <f t="shared" si="2"/>
        <v>-1328387</v>
      </c>
    </row>
    <row r="36" spans="1:7" ht="26.25">
      <c r="A36" s="206" t="s">
        <v>131</v>
      </c>
      <c r="B36" s="26"/>
      <c r="C36" s="26"/>
      <c r="D36" s="26"/>
      <c r="E36" s="26"/>
      <c r="F36" s="26"/>
      <c r="G36" s="20">
        <f t="shared" si="2"/>
        <v>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6.2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6.2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6.2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/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7396859</v>
      </c>
      <c r="F47" s="19">
        <f t="shared" si="3"/>
        <v>0</v>
      </c>
      <c r="G47" s="19">
        <f t="shared" si="3"/>
        <v>14741437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tabSelected="1" zoomScale="85" zoomScaleNormal="85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2" t="str">
        <f>'ФИ-Почетна'!$C$18</f>
        <v>Makedonski Telekom AD Skopje </v>
      </c>
      <c r="C1" s="250"/>
      <c r="D1" s="250"/>
    </row>
    <row r="2" spans="1:4" ht="12.75">
      <c r="A2" s="94" t="s">
        <v>30</v>
      </c>
      <c r="B2" s="120" t="str">
        <f>'ФИ-Почетна'!$C$22</f>
        <v>01.01 - 30.06</v>
      </c>
      <c r="C2" s="99" t="s">
        <v>327</v>
      </c>
      <c r="D2" s="98">
        <f>'ФИ-Почетна'!$C$23</f>
        <v>2020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14830109</v>
      </c>
      <c r="C8" s="125">
        <f>'Биланс на состојба'!C11</f>
        <v>14750244</v>
      </c>
      <c r="D8" s="125">
        <f>'Биланс на состојба'!D11</f>
        <v>99.46146720836644</v>
      </c>
    </row>
    <row r="9" spans="1:4" ht="14.25" thickBot="1" thickTop="1">
      <c r="A9" s="126" t="s">
        <v>189</v>
      </c>
      <c r="B9" s="127">
        <f>'Биланс на состојба'!B12</f>
        <v>2366029</v>
      </c>
      <c r="C9" s="127">
        <f>'Биланс на состојба'!C12</f>
        <v>2873260</v>
      </c>
      <c r="D9" s="125">
        <f>'Биланс на состојба'!D12</f>
        <v>121.43807197629445</v>
      </c>
    </row>
    <row r="10" spans="1:4" ht="14.25" thickBot="1" thickTop="1">
      <c r="A10" s="124" t="s">
        <v>190</v>
      </c>
      <c r="B10" s="125">
        <f>'Биланс на состојба'!B13</f>
        <v>11902154</v>
      </c>
      <c r="C10" s="125">
        <f>'Биланс на состојба'!C13</f>
        <v>11352582</v>
      </c>
      <c r="D10" s="125">
        <f>'Биланс на состојба'!D13</f>
        <v>95.38258369031354</v>
      </c>
    </row>
    <row r="11" spans="1:4" ht="14.25" thickBot="1" thickTop="1">
      <c r="A11" s="128" t="s">
        <v>328</v>
      </c>
      <c r="B11" s="127">
        <f>'Биланс на состојба'!B14</f>
        <v>3378179</v>
      </c>
      <c r="C11" s="127">
        <f>'Биланс на состојба'!C14</f>
        <v>3277868</v>
      </c>
      <c r="D11" s="129">
        <f>'Биланс на состојба'!D14</f>
        <v>97.03061915902029</v>
      </c>
    </row>
    <row r="12" spans="1:4" ht="14.25" thickBot="1" thickTop="1">
      <c r="A12" s="128" t="s">
        <v>329</v>
      </c>
      <c r="B12" s="127">
        <f>'Биланс на состојба'!B15</f>
        <v>6940004</v>
      </c>
      <c r="C12" s="127">
        <f>'Биланс на состојба'!C15</f>
        <v>6847388</v>
      </c>
      <c r="D12" s="129">
        <f>'Биланс на состојба'!D15</f>
        <v>98.6654762735007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1583971</v>
      </c>
      <c r="C14" s="127">
        <f>'Биланс на состојба'!C17</f>
        <v>1227326</v>
      </c>
      <c r="D14" s="129">
        <f>'Биланс на состојба'!D17</f>
        <v>77.48412060574341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154078</v>
      </c>
      <c r="C16" s="125">
        <f>'Биланс на состојба'!C19</f>
        <v>131946</v>
      </c>
      <c r="D16" s="125">
        <f>'Биланс на состојба'!D19</f>
        <v>85.6358467789042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21881</v>
      </c>
      <c r="C19" s="127">
        <f>'Биланс на состојба'!C22</f>
        <v>16694</v>
      </c>
      <c r="D19" s="129">
        <f>'Биланс на состојба'!D22</f>
        <v>76.29450207942963</v>
      </c>
    </row>
    <row r="20" spans="1:4" ht="14.25" thickBot="1" thickTop="1">
      <c r="A20" s="131" t="s">
        <v>335</v>
      </c>
      <c r="B20" s="127">
        <f>'Биланс на состојба'!B23</f>
        <v>131585</v>
      </c>
      <c r="C20" s="127">
        <f>'Биланс на состојба'!C23</f>
        <v>114640</v>
      </c>
      <c r="D20" s="129">
        <f>'Биланс на состојба'!D23</f>
        <v>87.12239236995099</v>
      </c>
    </row>
    <row r="21" spans="1:4" ht="14.25" thickBot="1" thickTop="1">
      <c r="A21" s="131" t="s">
        <v>336</v>
      </c>
      <c r="B21" s="127">
        <f>'Биланс на состојба'!B24</f>
        <v>612</v>
      </c>
      <c r="C21" s="127">
        <f>'Биланс на состојба'!C24</f>
        <v>612</v>
      </c>
      <c r="D21" s="129">
        <f>'Биланс на состојба'!D24</f>
        <v>100</v>
      </c>
    </row>
    <row r="22" spans="1:4" s="130" customFormat="1" ht="14.25" thickBot="1" thickTop="1">
      <c r="A22" s="124" t="s">
        <v>193</v>
      </c>
      <c r="B22" s="125">
        <f>'Биланс на состојба'!B25</f>
        <v>407848</v>
      </c>
      <c r="C22" s="125">
        <f>'Биланс на состојба'!C25</f>
        <v>392456</v>
      </c>
      <c r="D22" s="125">
        <f>'Биланс на состојба'!D25</f>
        <v>96.2260449971558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5070187</v>
      </c>
      <c r="C24" s="127">
        <f>'Биланс на состојба'!C27</f>
        <v>5469744</v>
      </c>
      <c r="D24" s="125">
        <f>'Биланс на состојба'!D27</f>
        <v>107.88051801639665</v>
      </c>
    </row>
    <row r="25" spans="1:4" ht="14.25" thickBot="1" thickTop="1">
      <c r="A25" s="126" t="s">
        <v>196</v>
      </c>
      <c r="B25" s="125">
        <f>'Биланс на состојба'!B28</f>
        <v>385307</v>
      </c>
      <c r="C25" s="125">
        <f>'Биланс на состојба'!C28</f>
        <v>413291</v>
      </c>
      <c r="D25" s="129">
        <f>'Биланс на состојба'!D28</f>
        <v>107.26278006888015</v>
      </c>
    </row>
    <row r="26" spans="1:4" ht="14.25" thickBot="1" thickTop="1">
      <c r="A26" s="128" t="s">
        <v>197</v>
      </c>
      <c r="B26" s="127">
        <f>'Биланс на состојба'!B29</f>
        <v>2648989</v>
      </c>
      <c r="C26" s="127">
        <f>'Биланс на состојба'!C29</f>
        <v>2646436</v>
      </c>
      <c r="D26" s="129">
        <f>'Биланс на состојба'!D29</f>
        <v>99.90362360885607</v>
      </c>
    </row>
    <row r="27" spans="1:4" ht="14.25" thickBot="1" thickTop="1">
      <c r="A27" s="128" t="s">
        <v>337</v>
      </c>
      <c r="B27" s="127">
        <f>'Биланс на состојба'!B30</f>
        <v>250108</v>
      </c>
      <c r="C27" s="127">
        <f>'Биланс на состојба'!C30</f>
        <v>224821</v>
      </c>
      <c r="D27" s="129">
        <f>'Биланс на состојба'!D30</f>
        <v>89.88956770675068</v>
      </c>
    </row>
    <row r="28" spans="1:4" ht="14.25" thickBot="1" thickTop="1">
      <c r="A28" s="128" t="s">
        <v>198</v>
      </c>
      <c r="B28" s="127">
        <f>'Биланс на состојба'!B31</f>
        <v>0</v>
      </c>
      <c r="C28" s="127">
        <f>'Биланс на состојба'!C31</f>
        <v>0</v>
      </c>
      <c r="D28" s="129">
        <f>'Биланс на состојба'!D31</f>
        <v>0</v>
      </c>
    </row>
    <row r="29" spans="1:4" ht="14.25" thickBot="1" thickTop="1">
      <c r="A29" s="126" t="s">
        <v>199</v>
      </c>
      <c r="B29" s="127">
        <f>'Биланс на состојба'!B32</f>
        <v>1539722</v>
      </c>
      <c r="C29" s="127">
        <f>'Биланс на состојба'!C32</f>
        <v>2018382</v>
      </c>
      <c r="D29" s="129">
        <f>'Биланс на состојба'!D32</f>
        <v>131.08743006854485</v>
      </c>
    </row>
    <row r="30" spans="1:4" ht="14.25" thickBot="1" thickTop="1">
      <c r="A30" s="126" t="s">
        <v>338</v>
      </c>
      <c r="B30" s="127">
        <f>'Биланс на состојба'!B33</f>
        <v>246061</v>
      </c>
      <c r="C30" s="127">
        <f>'Биланс на состојба'!C33</f>
        <v>166814</v>
      </c>
      <c r="D30" s="129">
        <f>'Биланс на состојба'!D33</f>
        <v>67.79375845826848</v>
      </c>
    </row>
    <row r="31" spans="1:4" ht="14.25" thickBot="1" thickTop="1">
      <c r="A31" s="132" t="s">
        <v>200</v>
      </c>
      <c r="B31" s="125">
        <f>'Биланс на состојба'!B34</f>
        <v>19900296</v>
      </c>
      <c r="C31" s="125">
        <f>'Биланс на состојба'!C34</f>
        <v>20219988</v>
      </c>
      <c r="D31" s="125">
        <f>'Биланс на состојба'!D34</f>
        <v>101.60646856710072</v>
      </c>
    </row>
    <row r="32" spans="1:4" ht="14.25" thickBot="1" thickTop="1">
      <c r="A32" s="126" t="s">
        <v>201</v>
      </c>
      <c r="B32" s="129">
        <f>'Биланс на состојба'!B35</f>
        <v>82455</v>
      </c>
      <c r="C32" s="129">
        <f>'Биланс на состојба'!C35</f>
        <v>84014</v>
      </c>
      <c r="D32" s="129">
        <f>'Биланс на состојба'!D35</f>
        <v>101.89072827602934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15376980</v>
      </c>
      <c r="C34" s="125">
        <f>'Биланс на состојба'!C37</f>
        <v>14741437</v>
      </c>
      <c r="D34" s="125">
        <f>'Биланс на состојба'!D37</f>
        <v>95.86691925202479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958389</v>
      </c>
      <c r="C36" s="127">
        <f>'Биланс на состојба'!C39</f>
        <v>958389</v>
      </c>
      <c r="D36" s="129">
        <f>'Биланс на состојба'!D39</f>
        <v>100</v>
      </c>
    </row>
    <row r="37" spans="1:4" ht="14.25" thickBot="1" thickTop="1">
      <c r="A37" s="126" t="s">
        <v>205</v>
      </c>
      <c r="B37" s="127">
        <f>'Биланс на состојба'!B40</f>
        <v>8032402</v>
      </c>
      <c r="C37" s="127">
        <f>'Биланс на состојба'!C40</f>
        <v>7396859</v>
      </c>
      <c r="D37" s="129">
        <f>'Биланс на состојба'!D40</f>
        <v>92.08775905389197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4523316</v>
      </c>
      <c r="C39" s="125">
        <f>'Биланс на состојба'!C42</f>
        <v>5478551.25108</v>
      </c>
      <c r="D39" s="125">
        <f>'Биланс на состојба'!D42</f>
        <v>121.11803046879768</v>
      </c>
    </row>
    <row r="40" spans="1:4" ht="14.25" thickBot="1" thickTop="1">
      <c r="A40" s="132" t="s">
        <v>208</v>
      </c>
      <c r="B40" s="125">
        <f>'Биланс на состојба'!B43</f>
        <v>3842419</v>
      </c>
      <c r="C40" s="125">
        <f>'Биланс на состојба'!C43</f>
        <v>4469606</v>
      </c>
      <c r="D40" s="125">
        <f>'Биланс на состојба'!D43</f>
        <v>116.32271233303813</v>
      </c>
    </row>
    <row r="41" spans="1:4" ht="14.25" thickBot="1" thickTop="1">
      <c r="A41" s="126" t="s">
        <v>209</v>
      </c>
      <c r="B41" s="127">
        <f>'Биланс на состојба'!B44</f>
        <v>1814571</v>
      </c>
      <c r="C41" s="127">
        <f>'Биланс на состојба'!C44</f>
        <v>1480910</v>
      </c>
      <c r="D41" s="129">
        <f>'Биланс на состојба'!D44</f>
        <v>81.61212760481679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183453</v>
      </c>
      <c r="C43" s="127">
        <f>'Биланс на состојба'!C46</f>
        <v>185840</v>
      </c>
      <c r="D43" s="129">
        <f>'Биланс на состојба'!D46</f>
        <v>101.30115070344993</v>
      </c>
    </row>
    <row r="44" spans="1:4" ht="14.25" thickBot="1" thickTop="1">
      <c r="A44" s="128" t="s">
        <v>212</v>
      </c>
      <c r="B44" s="127">
        <f>'Биланс на состојба'!B47</f>
        <v>78957</v>
      </c>
      <c r="C44" s="127">
        <f>'Биланс на состојба'!C47</f>
        <v>112384</v>
      </c>
      <c r="D44" s="129">
        <f>'Биланс на состојба'!D47</f>
        <v>142.3357017110579</v>
      </c>
    </row>
    <row r="45" spans="1:4" ht="14.25" thickBot="1" thickTop="1">
      <c r="A45" s="128" t="s">
        <v>340</v>
      </c>
      <c r="B45" s="129">
        <f>'Биланс на состојба'!B48</f>
        <v>692060</v>
      </c>
      <c r="C45" s="129">
        <f>'Биланс на состојба'!C48</f>
        <v>1887747</v>
      </c>
      <c r="D45" s="129">
        <f>'Биланс на состојба'!D48</f>
        <v>272.7721584833685</v>
      </c>
    </row>
    <row r="46" spans="1:4" ht="14.25" thickBot="1" thickTop="1">
      <c r="A46" s="128" t="s">
        <v>341</v>
      </c>
      <c r="B46" s="127">
        <f>'Биланс на состојба'!B49</f>
        <v>1073378</v>
      </c>
      <c r="C46" s="127">
        <f>'Биланс на состојба'!C49</f>
        <v>802725</v>
      </c>
      <c r="D46" s="129">
        <f>'Биланс на состојба'!D49</f>
        <v>74.78493131031193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680897</v>
      </c>
      <c r="C48" s="125">
        <f>'Биланс на состојба'!C51</f>
        <v>1008945.2510800001</v>
      </c>
      <c r="D48" s="125">
        <f>'Биланс на состојба'!D51</f>
        <v>148.17883631151264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527337</v>
      </c>
      <c r="C50" s="127">
        <f>'Биланс на состојба'!C53</f>
        <v>868238</v>
      </c>
      <c r="D50" s="129">
        <f>'Биланс на состојба'!D53</f>
        <v>164.6457578360707</v>
      </c>
    </row>
    <row r="51" spans="1:4" ht="14.25" thickBot="1" thickTop="1">
      <c r="A51" s="128" t="s">
        <v>216</v>
      </c>
      <c r="B51" s="127">
        <f>'Биланс на состојба'!B54</f>
        <v>37917</v>
      </c>
      <c r="C51" s="127">
        <f>'Биланс на состојба'!C54</f>
        <v>41692</v>
      </c>
      <c r="D51" s="129">
        <f>'Биланс на состојба'!D54</f>
        <v>109.95595643115226</v>
      </c>
    </row>
    <row r="52" spans="1:4" ht="14.25" thickBot="1" thickTop="1">
      <c r="A52" s="128" t="s">
        <v>343</v>
      </c>
      <c r="B52" s="127">
        <f>'Биланс на состојба'!B55</f>
        <v>115643</v>
      </c>
      <c r="C52" s="127">
        <f>'Биланс на состојба'!C55</f>
        <v>99015.25108000002</v>
      </c>
      <c r="D52" s="129">
        <f>'Биланс на состојба'!D55</f>
        <v>85.62148256271458</v>
      </c>
    </row>
    <row r="53" spans="1:4" s="130" customFormat="1" ht="14.25" thickBot="1" thickTop="1">
      <c r="A53" s="124" t="s">
        <v>217</v>
      </c>
      <c r="B53" s="125">
        <f>'Биланс на состојба'!B56</f>
        <v>19900296</v>
      </c>
      <c r="C53" s="125">
        <f>'Биланс на состојба'!C56</f>
        <v>20219988.25108</v>
      </c>
      <c r="D53" s="125">
        <f>'Биланс на состојба'!D56</f>
        <v>101.6064698287905</v>
      </c>
    </row>
    <row r="54" spans="1:4" ht="14.25" thickBot="1" thickTop="1">
      <c r="A54" s="126" t="s">
        <v>218</v>
      </c>
      <c r="B54" s="127">
        <f>'Биланс на состојба'!B57</f>
        <v>82455</v>
      </c>
      <c r="C54" s="127">
        <f>'Биланс на состојба'!C57</f>
        <v>84014</v>
      </c>
      <c r="D54" s="129">
        <f>'Биланс на состојба'!D57</f>
        <v>101.89072827602934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90" zoomScaleNormal="90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Makedonski Telekom AD Skopje 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01.01 - 30.06</v>
      </c>
      <c r="D3" s="145" t="s">
        <v>327</v>
      </c>
      <c r="E3" s="143">
        <f>'ФИ-Почетна'!$C$23</f>
        <v>2020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31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5200066</v>
      </c>
      <c r="D11" s="125">
        <f>'Биланс на успех - природа'!D11</f>
        <v>5219048</v>
      </c>
      <c r="E11" s="125">
        <f>'Биланс на успех - природа'!E11</f>
        <v>100.3650338284168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5143343</v>
      </c>
      <c r="D12" s="129">
        <f>'Биланс на успех - природа'!D12</f>
        <v>5177613</v>
      </c>
      <c r="E12" s="129">
        <f>'Биланс на успех - природа'!E12</f>
        <v>100.66629816444286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4872758</v>
      </c>
      <c r="D13" s="158">
        <f>'Биланс на успех - природа'!D13</f>
        <v>4974827</v>
      </c>
      <c r="E13" s="129">
        <f>'Биланс на успех - природа'!E13</f>
        <v>102.09468641783566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270585</v>
      </c>
      <c r="D14" s="158">
        <f>'Биланс на успех - природа'!D14</f>
        <v>202786</v>
      </c>
      <c r="E14" s="129">
        <f>'Биланс на успех - природа'!E14</f>
        <v>74.94354823807676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56723</v>
      </c>
      <c r="D19" s="158">
        <f>'Биланс на успех - природа'!D19</f>
        <v>41435</v>
      </c>
      <c r="E19" s="129">
        <f>'Биланс на успех - природа'!E19</f>
        <v>73.04796995927578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4183149</v>
      </c>
      <c r="D20" s="125">
        <f>'Биланс на успех - природа'!D20</f>
        <v>4395177</v>
      </c>
      <c r="E20" s="125">
        <f>'Биланс на успех - природа'!E20</f>
        <v>105.06862174883085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828439</v>
      </c>
      <c r="D21" s="158">
        <f>'Биланс на успех - природа'!D21</f>
        <v>884904</v>
      </c>
      <c r="E21" s="129">
        <f>'Биланс на успех - природа'!E21</f>
        <v>106.81583073708505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134024</v>
      </c>
      <c r="D22" s="158">
        <f>'Биланс на успех - природа'!D22</f>
        <v>132323</v>
      </c>
      <c r="E22" s="129">
        <f>'Биланс на успех - природа'!E22</f>
        <v>98.73082432997076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1001920</v>
      </c>
      <c r="D24" s="158">
        <f>'Биланс на успех - природа'!D24</f>
        <v>1027601</v>
      </c>
      <c r="E24" s="129">
        <f>'Биланс на успех - природа'!E24</f>
        <v>102.56317869690194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375876</v>
      </c>
      <c r="D25" s="158">
        <f>'Биланс на успех - природа'!D25</f>
        <v>337877</v>
      </c>
      <c r="E25" s="129">
        <f>'Биланс на успех - природа'!E25</f>
        <v>89.890549010844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483069</v>
      </c>
      <c r="D26" s="158">
        <f>'Биланс на успех - природа'!D26</f>
        <v>513815</v>
      </c>
      <c r="E26" s="129">
        <f>'Биланс на успех - природа'!E26</f>
        <v>106.36472222394731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1247608</v>
      </c>
      <c r="D27" s="158">
        <f>'Биланс на успех - природа'!D27</f>
        <v>1380345</v>
      </c>
      <c r="E27" s="129">
        <f>'Биланс на успех - природа'!E27</f>
        <v>110.63931940160691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107366</v>
      </c>
      <c r="D29" s="158">
        <f>'Биланс на успех - природа'!D29</f>
        <v>101811</v>
      </c>
      <c r="E29" s="129">
        <f>'Биланс на успех - природа'!E29</f>
        <v>94.8261088240225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1083</v>
      </c>
      <c r="D30" s="158">
        <f>'Биланс на успех - природа'!D30</f>
        <v>3776</v>
      </c>
      <c r="E30" s="129">
        <f>'Биланс на успех - природа'!E30</f>
        <v>348.6611265004617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3764</v>
      </c>
      <c r="D31" s="158">
        <f>'Биланс на успех - природа'!D31</f>
        <v>12725</v>
      </c>
      <c r="E31" s="129">
        <f>'Биланс на успех - природа'!E31</f>
        <v>338.0712008501594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1016917</v>
      </c>
      <c r="D32" s="162">
        <f>'Биланс на успех - природа'!D32</f>
        <v>823871</v>
      </c>
      <c r="E32" s="162">
        <f>'Биланс на успех - природа'!E32</f>
        <v>81.0165431397056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21395</v>
      </c>
      <c r="D33" s="162">
        <f>'Биланс на успех - природа'!D33</f>
        <v>15277</v>
      </c>
      <c r="E33" s="125">
        <f>'Биланс на успех - природа'!E33</f>
        <v>71.40453376957232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21395</v>
      </c>
      <c r="D34" s="158">
        <f>'Биланс на успех - природа'!D34</f>
        <v>15277</v>
      </c>
      <c r="E34" s="129">
        <f>'Биланс на успех - природа'!E34</f>
        <v>71.40453376957232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40389</v>
      </c>
      <c r="D37" s="125">
        <f>'Биланс на успех - природа'!D37</f>
        <v>48721</v>
      </c>
      <c r="E37" s="125">
        <f>'Биланс на успех - природа'!E37</f>
        <v>120.62937928643937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32222</v>
      </c>
      <c r="D38" s="158">
        <f>'Биланс на успех - природа'!D38</f>
        <v>45021</v>
      </c>
      <c r="E38" s="129">
        <f>'Биланс на успех - природа'!E38</f>
        <v>139.72130842281672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8167</v>
      </c>
      <c r="D39" s="158">
        <f>'Биланс на успех - природа'!D39</f>
        <v>3700</v>
      </c>
      <c r="E39" s="129">
        <f>'Биланс на успех - природа'!E39</f>
        <v>45.30427329496755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997923</v>
      </c>
      <c r="D41" s="125">
        <f>'Биланс на успех - природа'!D41</f>
        <v>790427</v>
      </c>
      <c r="E41" s="125">
        <f>'Биланс на успех - природа'!E41</f>
        <v>79.20721338219482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997923</v>
      </c>
      <c r="D43" s="125">
        <f>'Биланс на успех - природа'!D43</f>
        <v>790427</v>
      </c>
      <c r="E43" s="125">
        <f>'Биланс на успех - природа'!E43</f>
        <v>79.20721338219482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117135</v>
      </c>
      <c r="D44" s="158">
        <f>'Биланс на успех - природа'!D44</f>
        <v>97583</v>
      </c>
      <c r="E44" s="129">
        <f>'Биланс на успех - природа'!E44</f>
        <v>83.30814871729201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880788</v>
      </c>
      <c r="D45" s="125">
        <f>'Биланс на успех - природа'!D45</f>
        <v>692844</v>
      </c>
      <c r="E45" s="125">
        <f>'Биланс на успех - природа'!E45</f>
        <v>78.66183462989959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381675</v>
      </c>
      <c r="D46" s="158">
        <f>'Биланс на успех - природа'!D46</f>
        <v>300232</v>
      </c>
      <c r="E46" s="129">
        <f>'Биланс на успех - природа'!E46</f>
        <v>78.66168860941902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499113</v>
      </c>
      <c r="D47" s="125">
        <f>'Биланс на успех - природа'!D47</f>
        <v>392612</v>
      </c>
      <c r="E47" s="125">
        <f>'Биланс на успех - природа'!E47</f>
        <v>78.6619462927233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880788</v>
      </c>
      <c r="D49" s="125">
        <f>'Биланс на успех - природа'!D49</f>
        <v>692844</v>
      </c>
      <c r="E49" s="125">
        <f>'Биланс на успех - природа'!E49</f>
        <v>78.66183462989959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90" zoomScaleNormal="90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Makedonski Telekom AD Skopje 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01.01 - 30.06</v>
      </c>
      <c r="C3" s="166" t="s">
        <v>327</v>
      </c>
      <c r="D3" s="167">
        <f>'ФИ-Почетна'!$C$23</f>
        <v>2020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3768454</v>
      </c>
      <c r="C8" s="173">
        <f>'Паричен тек'!C9</f>
        <v>1336874</v>
      </c>
      <c r="D8" s="173">
        <f>'Паричен тек'!D9</f>
        <v>35.475396541924084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1505395</v>
      </c>
      <c r="C9" s="175">
        <f>'Паричен тек'!C10</f>
        <v>692844</v>
      </c>
      <c r="D9" s="175">
        <f>'Паричен тек'!D10</f>
        <v>46.02406677317249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2746585</v>
      </c>
      <c r="C11" s="177">
        <f>'Паричен тек'!C12</f>
        <v>1392827</v>
      </c>
      <c r="D11" s="177">
        <f>'Паричен тек'!D12</f>
        <v>50.711228671240825</v>
      </c>
      <c r="E11" s="164"/>
    </row>
    <row r="12" spans="1:5" ht="16.5" customHeight="1" thickBot="1" thickTop="1">
      <c r="A12" s="176" t="s">
        <v>69</v>
      </c>
      <c r="B12" s="177">
        <f>'Паричен тек'!B13</f>
        <v>27332</v>
      </c>
      <c r="C12" s="177">
        <f>'Паричен тек'!C13</f>
        <v>9059</v>
      </c>
      <c r="D12" s="177">
        <f>'Паричен тек'!D13</f>
        <v>33.14429972193766</v>
      </c>
      <c r="E12" s="164"/>
    </row>
    <row r="13" spans="1:5" ht="16.5" customHeight="1" thickBot="1" thickTop="1">
      <c r="A13" s="176" t="s">
        <v>70</v>
      </c>
      <c r="B13" s="177">
        <f>'Паричен тек'!B14</f>
        <v>-115629</v>
      </c>
      <c r="C13" s="177">
        <f>'Паричен тек'!C14</f>
        <v>-27984</v>
      </c>
      <c r="D13" s="177">
        <f>'Паричен тек'!D14</f>
        <v>0</v>
      </c>
      <c r="E13" s="164"/>
    </row>
    <row r="14" spans="1:5" ht="16.5" customHeight="1" thickBot="1" thickTop="1">
      <c r="A14" s="176" t="s">
        <v>71</v>
      </c>
      <c r="B14" s="177">
        <f>'Паричен тек'!B15</f>
        <v>63426</v>
      </c>
      <c r="C14" s="177">
        <f>'Паричен тек'!C15</f>
        <v>8566</v>
      </c>
      <c r="D14" s="177">
        <f>'Паричен тек'!D15</f>
        <v>13.505502475325576</v>
      </c>
      <c r="E14" s="164"/>
    </row>
    <row r="15" spans="1:5" ht="16.5" customHeight="1" thickBot="1" thickTop="1">
      <c r="A15" s="176" t="s">
        <v>72</v>
      </c>
      <c r="B15" s="177">
        <f>'Паричен тек'!B16</f>
        <v>5586</v>
      </c>
      <c r="C15" s="177">
        <f>'Паричен тек'!C16</f>
        <v>-10159</v>
      </c>
      <c r="D15" s="177">
        <f>'Паричен тек'!D16</f>
        <v>-181.8653777300394</v>
      </c>
      <c r="E15" s="164"/>
    </row>
    <row r="16" spans="1:5" ht="16.5" customHeight="1" thickBot="1" thickTop="1">
      <c r="A16" s="176" t="s">
        <v>73</v>
      </c>
      <c r="B16" s="177">
        <f>'Паричен тек'!B17</f>
        <v>13390</v>
      </c>
      <c r="C16" s="177">
        <f>'Паричен тек'!C17</f>
        <v>35446</v>
      </c>
      <c r="D16" s="177">
        <f>'Паричен тек'!D17</f>
        <v>264.7199402539208</v>
      </c>
      <c r="E16" s="164"/>
    </row>
    <row r="17" spans="1:5" ht="16.5" customHeight="1" thickBot="1" thickTop="1">
      <c r="A17" s="176" t="s">
        <v>223</v>
      </c>
      <c r="B17" s="177">
        <f>'Паричен тек'!B18</f>
        <v>-9311</v>
      </c>
      <c r="C17" s="177">
        <f>'Паричен тек'!C18</f>
        <v>79247</v>
      </c>
      <c r="D17" s="177">
        <f>'Паричен тек'!D18</f>
        <v>0</v>
      </c>
      <c r="E17" s="164"/>
    </row>
    <row r="18" spans="1:5" ht="16.5" customHeight="1" thickBot="1" thickTop="1">
      <c r="A18" s="176" t="s">
        <v>74</v>
      </c>
      <c r="B18" s="177">
        <f>'Паричен тек'!B19</f>
        <v>-844780</v>
      </c>
      <c r="C18" s="177">
        <f>'Паричен тек'!C19</f>
        <v>-595709</v>
      </c>
      <c r="D18" s="177">
        <f>'Паричен тек'!D19</f>
        <v>0</v>
      </c>
      <c r="E18" s="164"/>
    </row>
    <row r="19" spans="1:5" ht="16.5" customHeight="1" thickBot="1" thickTop="1">
      <c r="A19" s="176" t="s">
        <v>75</v>
      </c>
      <c r="B19" s="177">
        <f>'Паричен тек'!B20</f>
        <v>1347</v>
      </c>
      <c r="C19" s="177">
        <f>'Паричен тек'!C20</f>
        <v>-2118</v>
      </c>
      <c r="D19" s="177">
        <f>'Паричен тек'!D20</f>
        <v>-157.23830734966592</v>
      </c>
      <c r="E19" s="164"/>
    </row>
    <row r="20" spans="1:5" ht="16.5" customHeight="1" thickBot="1" thickTop="1">
      <c r="A20" s="176" t="s">
        <v>91</v>
      </c>
      <c r="B20" s="177">
        <f>'Паричен тек'!B21</f>
        <v>435140</v>
      </c>
      <c r="C20" s="177">
        <f>'Паричен тек'!C21</f>
        <v>31284</v>
      </c>
      <c r="D20" s="177">
        <f>'Паричен тек'!D21</f>
        <v>7.189410304729512</v>
      </c>
      <c r="E20" s="164"/>
    </row>
    <row r="21" spans="1:5" ht="16.5" customHeight="1" thickBot="1" thickTop="1">
      <c r="A21" s="176" t="s">
        <v>222</v>
      </c>
      <c r="B21" s="177">
        <f>'Паричен тек'!B22</f>
        <v>236541</v>
      </c>
      <c r="C21" s="177">
        <f>'Паричен тек'!C22</f>
        <v>-174728</v>
      </c>
      <c r="D21" s="177">
        <f>'Паричен тек'!D22</f>
        <v>-73.86795523820395</v>
      </c>
      <c r="E21" s="164"/>
    </row>
    <row r="22" spans="1:5" ht="16.5" customHeight="1" thickBot="1" thickTop="1">
      <c r="A22" s="176" t="s">
        <v>76</v>
      </c>
      <c r="B22" s="177">
        <f>'Паричен тек'!B23</f>
        <v>31805</v>
      </c>
      <c r="C22" s="177">
        <f>'Паричен тек'!C23</f>
        <v>19976</v>
      </c>
      <c r="D22" s="177">
        <f>'Паричен тек'!D23</f>
        <v>62.807734632919356</v>
      </c>
      <c r="E22" s="164"/>
    </row>
    <row r="23" spans="1:5" ht="16.5" customHeight="1" thickBot="1" thickTop="1">
      <c r="A23" s="176" t="s">
        <v>77</v>
      </c>
      <c r="B23" s="177">
        <f>'Паричен тек'!B24</f>
        <v>-7073</v>
      </c>
      <c r="C23" s="177">
        <f>'Паричен тек'!C24</f>
        <v>-9011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-212598</v>
      </c>
      <c r="C24" s="177">
        <f>'Паричен тек'!C25</f>
        <v>-135323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-1101</v>
      </c>
      <c r="C25" s="177">
        <f>'Паричен тек'!C26</f>
        <v>-3602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-107601</v>
      </c>
      <c r="C27" s="177">
        <f>'Паричен тек'!C28</f>
        <v>26259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-1023133</v>
      </c>
      <c r="C28" s="173">
        <f>'Паричен тек'!C29</f>
        <v>-794082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-1801459</v>
      </c>
      <c r="C29" s="177">
        <f>'Паричен тек'!C30</f>
        <v>-829464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3061</v>
      </c>
      <c r="C30" s="177">
        <f>'Паричен тек'!C31</f>
        <v>18560</v>
      </c>
      <c r="D30" s="177">
        <f>'Паричен тек'!D31</f>
        <v>606.3377981051943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10473</v>
      </c>
      <c r="C34" s="177">
        <f>'Паричен тек'!C35</f>
        <v>5187</v>
      </c>
      <c r="D34" s="177">
        <f>'Паричен тек'!D35</f>
        <v>49.52735605843598</v>
      </c>
      <c r="E34" s="164"/>
    </row>
    <row r="35" spans="1:5" ht="16.5" customHeight="1" thickBot="1" thickTop="1">
      <c r="A35" s="176" t="s">
        <v>76</v>
      </c>
      <c r="B35" s="177">
        <f>'Паричен тек'!B36</f>
        <v>15232</v>
      </c>
      <c r="C35" s="177">
        <f>'Паричен тек'!C36</f>
        <v>2624</v>
      </c>
      <c r="D35" s="177">
        <f>'Паричен тек'!D36</f>
        <v>17.22689075630252</v>
      </c>
      <c r="E35" s="164"/>
    </row>
    <row r="36" spans="1:5" ht="16.5" customHeight="1" thickBot="1" thickTop="1">
      <c r="A36" s="176" t="s">
        <v>77</v>
      </c>
      <c r="B36" s="177">
        <f>'Паричен тек'!B37</f>
        <v>7073</v>
      </c>
      <c r="C36" s="177">
        <f>'Паричен тек'!C37</f>
        <v>9011</v>
      </c>
      <c r="D36" s="177">
        <f>'Паричен тек'!D37</f>
        <v>127.39997172345538</v>
      </c>
      <c r="E36" s="164"/>
    </row>
    <row r="37" spans="1:5" ht="16.5" customHeight="1" thickBot="1" thickTop="1">
      <c r="A37" s="176" t="s">
        <v>83</v>
      </c>
      <c r="B37" s="177">
        <f>'Паричен тек'!B38</f>
        <v>742487</v>
      </c>
      <c r="C37" s="177">
        <f>'Паричен тек'!C38</f>
        <v>0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-1722909</v>
      </c>
      <c r="C38" s="173">
        <f>'Паричен тек'!C39</f>
        <v>-64132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-1595704</v>
      </c>
      <c r="C43" s="177">
        <f>'Паричен тек'!C44</f>
        <v>-2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-127205</v>
      </c>
      <c r="C45" s="177">
        <f>'Паричен тек'!C46</f>
        <v>-64130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1022412</v>
      </c>
      <c r="C46" s="173">
        <f>'Паричен тек'!C47</f>
        <v>478660</v>
      </c>
      <c r="D46" s="173">
        <f>'Паричен тек'!D47</f>
        <v>46.81674315246691</v>
      </c>
      <c r="E46" s="164"/>
    </row>
    <row r="47" spans="1:5" ht="16.5" customHeight="1" thickBot="1" thickTop="1">
      <c r="A47" s="176" t="s">
        <v>46</v>
      </c>
      <c r="B47" s="177">
        <f>'Паричен тек'!B48</f>
        <v>517310</v>
      </c>
      <c r="C47" s="177">
        <f>'Паричен тек'!C48</f>
        <v>1539722</v>
      </c>
      <c r="D47" s="177">
        <f>'Паричен тек'!D48</f>
        <v>297.6400997467669</v>
      </c>
      <c r="E47" s="164"/>
    </row>
    <row r="48" spans="1:5" ht="16.5" customHeight="1" thickBot="1" thickTop="1">
      <c r="A48" s="172" t="s">
        <v>225</v>
      </c>
      <c r="B48" s="173">
        <f>'Паричен тек'!B49</f>
        <v>1539722</v>
      </c>
      <c r="C48" s="173">
        <f>'Паричен тек'!C49</f>
        <v>2018382</v>
      </c>
      <c r="D48" s="173">
        <f>'Паричен тек'!D49</f>
        <v>131.08743006854485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90" zoomScaleNormal="90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01.01 - 30.06</v>
      </c>
      <c r="G1" s="265"/>
    </row>
    <row r="2" spans="1:7" ht="12.75" customHeight="1">
      <c r="A2" s="182" t="s">
        <v>136</v>
      </c>
      <c r="B2" s="267" t="str">
        <f>'ФИ-Почетна'!$C$18</f>
        <v>Makedonski Telekom AD Skopje </v>
      </c>
      <c r="C2" s="268"/>
      <c r="D2" s="268"/>
      <c r="E2" s="181" t="s">
        <v>327</v>
      </c>
      <c r="F2" s="266">
        <f>'ФИ-Почетна'!$C$23</f>
        <v>2020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958389</v>
      </c>
      <c r="E7" s="187">
        <f>Капитал!E9</f>
        <v>8123069</v>
      </c>
      <c r="F7" s="187">
        <f>Капитал!F9</f>
        <v>0</v>
      </c>
      <c r="G7" s="188">
        <f>Капитал!G9</f>
        <v>15467647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1505395</v>
      </c>
      <c r="F12" s="190">
        <f>Капитал!F14</f>
        <v>0</v>
      </c>
      <c r="G12" s="188">
        <f>Капитал!G14</f>
        <v>1505395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6.2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-1596062</v>
      </c>
      <c r="F14" s="190">
        <f>Капитал!F16</f>
        <v>0</v>
      </c>
      <c r="G14" s="188">
        <f>Капитал!G16</f>
        <v>-1596062</v>
      </c>
    </row>
    <row r="15" spans="1:7" ht="26.2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6.2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6.2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958389</v>
      </c>
      <c r="E26" s="194">
        <f>Капитал!E28</f>
        <v>8032402</v>
      </c>
      <c r="F26" s="194">
        <f>Капитал!F28</f>
        <v>0</v>
      </c>
      <c r="G26" s="194">
        <f>Капитал!G28</f>
        <v>15376980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692844</v>
      </c>
      <c r="F31" s="190">
        <f>Капитал!F33</f>
        <v>0</v>
      </c>
      <c r="G31" s="196">
        <f>Капитал!G33</f>
        <v>692844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6.2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-1328387</v>
      </c>
      <c r="F33" s="190">
        <f>Капитал!F35</f>
        <v>0</v>
      </c>
      <c r="G33" s="196">
        <f>Капитал!G35</f>
        <v>-1328387</v>
      </c>
    </row>
    <row r="34" spans="1:7" ht="26.2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6.2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6.2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7396859</v>
      </c>
      <c r="F45" s="194">
        <f>Капитал!F47</f>
        <v>0</v>
      </c>
      <c r="G45" s="194">
        <f>Капитал!G47</f>
        <v>14741437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2014-03-28T14:30:06Z</cp:lastPrinted>
  <dcterms:created xsi:type="dcterms:W3CDTF">2008-02-12T15:15:13Z</dcterms:created>
  <dcterms:modified xsi:type="dcterms:W3CDTF">2021-02-25T12:20:29Z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